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3"/>
  <workbookPr defaultThemeVersion="166925"/>
  <mc:AlternateContent xmlns:mc="http://schemas.openxmlformats.org/markup-compatibility/2006">
    <mc:Choice Requires="x15">
      <x15ac:absPath xmlns:x15ac="http://schemas.microsoft.com/office/spreadsheetml/2010/11/ac" url="/Users/egalayda/Desktop/covid-19/KPNO Restart Plans/"/>
    </mc:Choice>
  </mc:AlternateContent>
  <xr:revisionPtr revIDLastSave="0" documentId="13_ncr:1_{45F5AFA2-9767-8249-955A-F4056C376243}" xr6:coauthVersionLast="45" xr6:coauthVersionMax="45" xr10:uidLastSave="{00000000-0000-0000-0000-000000000000}"/>
  <workbookProtection workbookAlgorithmName="SHA-512" workbookHashValue="4ZGJ2o+d79WBbb3vwJYOW9nkQJ9340yBkurzoOcdxe8a3j1nqBtu3fqrKb96ZpMGITEZkSGj6Vwn8fLkSZoaEw==" workbookSaltValue="3FnO+eTwXOnbRqpiQRoFHw==" workbookSpinCount="100000" lockStructure="1"/>
  <bookViews>
    <workbookView xWindow="0" yWindow="460" windowWidth="28800" windowHeight="16640" xr2:uid="{EF95E5A5-0625-DE49-AA28-95EB25E75B6C}"/>
  </bookViews>
  <sheets>
    <sheet name="Participant Health &amp; Safety" sheetId="1" r:id="rId1"/>
    <sheet name="Help - Risk mitigations" sheetId="6" r:id="rId2"/>
    <sheet name="Equipment Costs" sheetId="2" r:id="rId3"/>
    <sheet name="Local Transmission Phase" sheetId="3" r:id="rId4"/>
    <sheet name="Heath Assessment Questionnaire" sheetId="4" r:id="rId5"/>
    <sheet name="Formatting Tables" sheetId="5" state="hidden"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 i="1" l="1"/>
  <c r="E12" i="1" l="1"/>
  <c r="E11" i="1"/>
  <c r="E5" i="1"/>
  <c r="E10" i="1" l="1"/>
  <c r="E9" i="1"/>
  <c r="A6" i="6" l="1"/>
  <c r="A7" i="6"/>
  <c r="A8" i="6"/>
  <c r="A9" i="6"/>
  <c r="A10" i="6"/>
  <c r="A11" i="6"/>
  <c r="A12" i="6"/>
  <c r="A13" i="6"/>
  <c r="A14" i="6"/>
  <c r="A5" i="6"/>
  <c r="E13" i="1"/>
  <c r="B5" i="2"/>
  <c r="B17" i="1" s="1"/>
  <c r="E4" i="1" l="1"/>
  <c r="E8" i="1" s="1"/>
  <c r="B9" i="4"/>
  <c r="D13" i="3" l="1"/>
  <c r="E13" i="3"/>
  <c r="C13" i="3"/>
  <c r="D11" i="3"/>
  <c r="E11" i="3"/>
  <c r="D12" i="3"/>
  <c r="E12" i="3"/>
  <c r="C12" i="3"/>
  <c r="C11" i="3"/>
  <c r="E6" i="1"/>
  <c r="C14" i="3" l="1"/>
  <c r="D14" i="3" s="1"/>
  <c r="E14" i="3" s="1"/>
  <c r="E15" i="3" s="1"/>
  <c r="E14" i="1"/>
  <c r="B1" i="1" l="1"/>
</calcChain>
</file>

<file path=xl/sharedStrings.xml><?xml version="1.0" encoding="utf-8"?>
<sst xmlns="http://schemas.openxmlformats.org/spreadsheetml/2006/main" count="137" uniqueCount="120">
  <si>
    <t>Units</t>
  </si>
  <si>
    <t>Formula</t>
  </si>
  <si>
    <t>Score</t>
  </si>
  <si>
    <t>number * 200</t>
  </si>
  <si>
    <t>Boolean (yes/no)</t>
  </si>
  <si>
    <t>If yes, the task cannot proceed</t>
  </si>
  <si>
    <t>What is the phase of local transmission?</t>
  </si>
  <si>
    <t>CDC Phases</t>
  </si>
  <si>
    <t>yes/no</t>
  </si>
  <si>
    <t>In the event of an immediate mountain-wide evacuation, will the facility or equipment be abandoned in a safe state?</t>
  </si>
  <si>
    <t>In the event of a power outage, will the equipment be in an safe state?</t>
  </si>
  <si>
    <t>Can hospitals treat all patients without crisis care?</t>
  </si>
  <si>
    <t>Risk factor</t>
  </si>
  <si>
    <t>Value</t>
  </si>
  <si>
    <t>No</t>
  </si>
  <si>
    <t>Yes</t>
  </si>
  <si>
    <t>Participants at high risk or with high-risk household members</t>
  </si>
  <si>
    <t>Total</t>
  </si>
  <si>
    <t>Risk Assessment per Task or Operational Scenario - Risk to Equipment</t>
  </si>
  <si>
    <t>Notes</t>
  </si>
  <si>
    <t>Risk Factor</t>
  </si>
  <si>
    <t>Yes/No List</t>
  </si>
  <si>
    <t>A blank value is read as "Yes"</t>
  </si>
  <si>
    <t>Last 14 days</t>
  </si>
  <si>
    <t>Last 28 days</t>
  </si>
  <si>
    <t>Last 42 days</t>
  </si>
  <si>
    <t>Category</t>
  </si>
  <si>
    <t>Symptoms</t>
  </si>
  <si>
    <t>Cases</t>
  </si>
  <si>
    <t>Hospitals</t>
  </si>
  <si>
    <t>Does the Symptoms category pass?</t>
  </si>
  <si>
    <t>Does the Cases category pass?</t>
  </si>
  <si>
    <t>Does the Hospitals category Pass?</t>
  </si>
  <si>
    <t>Are all gating criteria met for the time period?</t>
  </si>
  <si>
    <t>CDC Pandemic Recovery Phase Determination</t>
  </si>
  <si>
    <t>PHASE</t>
  </si>
  <si>
    <t>Blue Tables</t>
  </si>
  <si>
    <t>Have fillable</t>
  </si>
  <si>
    <t>Gray Tables</t>
  </si>
  <si>
    <t>Are only</t>
  </si>
  <si>
    <t>Answer</t>
  </si>
  <si>
    <t>DOES THIS TASK PASS?</t>
  </si>
  <si>
    <t>Formulas are set so risk &lt; (100 * Phase level) is acceptable</t>
  </si>
  <si>
    <t>Duration of exposure, same room, &gt; 6ft apart (total minutes)</t>
  </si>
  <si>
    <t>Will the task or operational scenario violate any governmental, AURA, TO Nation, WHO, or CDC guidelines?</t>
  </si>
  <si>
    <t>COVID-19 Health Assessment Questionnaire - to be administered daily before allowed entry to site</t>
  </si>
  <si>
    <t>Are you experiencing problems breathing, a cough, or fever?</t>
  </si>
  <si>
    <t>Have you developed problems breathing, a cough, or fever while on site? REPORT THIS TO YOUR SUPERVISOR IMMEDIATELY</t>
  </si>
  <si>
    <t>In the past 14 days, have you had at least two of these symptoms: fever, chills, repeated shaking with chills, muscle pain, headache, sore throat, or loss of taste or sense of smell.</t>
  </si>
  <si>
    <t>In the past 14 days, have you had close contact with anyone who exhibited the above symptoms or tested positive for the coronavirus (COVID-19)?</t>
  </si>
  <si>
    <t>In the past 14 days, have you returned from travel outside of this location?</t>
  </si>
  <si>
    <t>Have all participants passed the Health Assessment Questionnaire?</t>
  </si>
  <si>
    <t>From Health Assessment Questionnaire</t>
  </si>
  <si>
    <t>[(number) * (number -1)/2] scaled to fail with 11 or more people</t>
  </si>
  <si>
    <t>All yes, allowed</t>
  </si>
  <si>
    <t>cells in them</t>
  </si>
  <si>
    <t>Are the risks to equipment acceptable?</t>
  </si>
  <si>
    <t>If no, the task cannot proceed</t>
  </si>
  <si>
    <t>Will all tool, items, and surfaces used during the task be cleaned before the start of the task?</t>
  </si>
  <si>
    <t>Will any tools, items, or surfaces be shared by multiple participants during the task?</t>
  </si>
  <si>
    <t>A blank value is read as "No"</t>
  </si>
  <si>
    <t>Reduce the number of participants involved in the task</t>
  </si>
  <si>
    <t>Explanation</t>
  </si>
  <si>
    <t>Require all participants to complete safety training on COVID-19 procedures and proper PPE use before the start of the task.</t>
  </si>
  <si>
    <t>This training is still to be determined by the safety department, but will likely include things like proper handwashing technique, how to disinfect surfaces, and how to wear and remove face masks safely.</t>
  </si>
  <si>
    <t>The CDC and White House guidelines say high-risk individuals should continue to shelter in place in Phases 1 &amp; 2 (Source: https://www.whitehouse.gov/openingamerica/). The CDC defines people at high-risk for severe illness from COVID-19 as those with any ONE  of the following conditions: age 65 or older, chronic lung disease, moderate to severe asthma, serious heart conditions, immunocompromised (including cancer treatment, smoking, bone marrow or organ transplantation, immune deficiencies, poorly controlled HIV or AIDS, or prolonged use of corticosteroids and other immune weakening medications), sever obesity (body mass index of 40 or higher), diabetes, chronic kidney disease undergoing dialysis, or liver disease. Source: https://www.cdc.gov/coronavirus/2019-ncov/need-extra-precautions/people-at-higher-risk.html</t>
  </si>
  <si>
    <t>NONE</t>
  </si>
  <si>
    <t>From the CDC: "Keep at least 6 feet between yourself and others, even when you wear a face covering. Avoid gatherings of any size outside your household." Source: https://www.cdc.gov/coronavirus/2019-ncov/prevent-getting-sick/social-distancing.html</t>
  </si>
  <si>
    <t>Do not do dangerous tasks</t>
  </si>
  <si>
    <t>Consider using disposable gloves for the task if items that cannot be cleaned. Put on new gloves at the start of the task, and throw them away and then wash your hands at the end of the task.</t>
  </si>
  <si>
    <t>The most restrictive of governmental, tribal, and organizational guidelines for the COVID-19 pandemic must be followed at all times.</t>
  </si>
  <si>
    <t>Have all participants received training (proper COVID-19 safety procedures and PPE)?</t>
  </si>
  <si>
    <t>(score from # of participants) * minutes * 0.43</t>
  </si>
  <si>
    <t>What do I do when my task fails the risk assessment?</t>
  </si>
  <si>
    <t>If a task still fails risk assessment after all possible mitigations have been considered the task may not be executed. The purpose of the risk assessment workbook is not to endorse tasks people wish to accomplish, but to determine what is safe to accomplish.</t>
  </si>
  <si>
    <t>Other Criteria to Pass the Risk Assessment</t>
  </si>
  <si>
    <t>Items that have been stored away from people and untouched for 7 days are unlikely to have any viable viruses on them. Consider using disposable gloves for the task if items that cannot be cleaned. Put on new gloves at the start of the task, and throw them away and then wash your hands at the end of the task. Individual participants may carry their own tool sets to avoid sharing tools between people.</t>
  </si>
  <si>
    <t>Number</t>
  </si>
  <si>
    <t>Minutes</t>
  </si>
  <si>
    <t>Total Participant Health and Safety Risk Score</t>
  </si>
  <si>
    <t>This is scaled to allow 2 people to work for 2 hours in proximity to each other.</t>
  </si>
  <si>
    <t>High risk people encouraged to work from home in phases 1 &amp; 2</t>
  </si>
  <si>
    <t xml:space="preserve">Try to move participants into different rooms or to a significantly larger space to perform the task. Install physical barriers, such as plexiglass sneeze guards between work stations.
</t>
  </si>
  <si>
    <t>Possible Mitigation Strategies</t>
  </si>
  <si>
    <t>Only plan tasks that can be safely stopped for extended periods of time if a problem comes up. When issues arise, stop work, think of a plan to resolve the issue, and run the new plan through the Risk Assessment Workbook tool before resuming work.</t>
  </si>
  <si>
    <t>If the plan/procedure for a task is not thorough enough, unexpected problems are likely to occur. Participants are likely to try and forge ahead anyways, and may inadvertently start doing unsafe activities.</t>
  </si>
  <si>
    <t>Task with unacceptably high total risk level may have some of their risks mitigated in order to pass the risk assessment. Consider the following options, but note that these are suggestions only and do not guarantee the safety of any particular task.</t>
  </si>
  <si>
    <t>Has the community implemented robust testing? Testing program in place for at-risk healthcare workers, including emerging antibody testing?</t>
  </si>
  <si>
    <t>Participants</t>
  </si>
  <si>
    <t>The Health Assessment Questionnaire will be administered to each individual before they are given access to the worksite. Their answers will not be directly logged in this workbook. An example of the HAQ (subject to change by NOIR Lab safety managers) is given at the end of this workbook for your reference.</t>
  </si>
  <si>
    <t>From Equipment Costs sheet</t>
  </si>
  <si>
    <t>CDC Phase List</t>
  </si>
  <si>
    <r>
      <t xml:space="preserve">Unmitigated Risk Assessment </t>
    </r>
    <r>
      <rPr>
        <b/>
        <sz val="16"/>
        <rFont val="Calibri (Body)_x0000_"/>
      </rPr>
      <t>per Task</t>
    </r>
    <r>
      <rPr>
        <b/>
        <sz val="16"/>
        <rFont val="Calibri"/>
        <family val="2"/>
        <scheme val="minor"/>
      </rPr>
      <t xml:space="preserve"> or Operational Scenario - Risk to Participant and Household Members Health and Safety</t>
    </r>
  </si>
  <si>
    <t>Phase definitions found here: https://www.whitehouse.gov/openingamerica/ as well as the Local Transmission Phase sheet.</t>
  </si>
  <si>
    <t>More people means a higher chance of virus transmission. The Risk Score formula is nC2 ("n Choose 2").</t>
  </si>
  <si>
    <t>Set by Change Control Board</t>
  </si>
  <si>
    <t>Level of Local Transmission (Determined by the Change Control Board from CDC Guidelines)</t>
  </si>
  <si>
    <t>Familiar?</t>
  </si>
  <si>
    <t>Familiar Task</t>
  </si>
  <si>
    <t>Unfamiliar Task</t>
  </si>
  <si>
    <t>Boolean (familiar/unfamiliar)</t>
  </si>
  <si>
    <t>If unfamiliar, the task cannot proceed unmitigated</t>
  </si>
  <si>
    <t>If no, the task cannot proceed unmitigated</t>
  </si>
  <si>
    <t>If yes, the task cannot proceed unmitigated</t>
  </si>
  <si>
    <t>Participants who will be less than 6 feet apart</t>
  </si>
  <si>
    <t>If an emergency response or rescue is needed, the additional person (rescuer) increases the risk for everyone. Additionally, an emergency that would result in a participant going to the hospital puts them at a much higher risk for exposure to COVID-19 than staying around symptom-free people at work.</t>
  </si>
  <si>
    <t>Has there been a downward trajectory in influenza-like illnesses reported within the period?</t>
  </si>
  <si>
    <t>Has there been a downward trajectory in covid-like syndromic cases reported within the period?</t>
  </si>
  <si>
    <t>Has there been a downward trajectory of positive tests as a percent of the total tests within the period (flat or increasing volume of tests)?</t>
  </si>
  <si>
    <t>Has there been a downward trajectory of documented cases within the period?</t>
  </si>
  <si>
    <t>(Calculated) Is every answer 'No?'</t>
  </si>
  <si>
    <t>Proceed home if you answer 'yes' to any of the following:</t>
  </si>
  <si>
    <t>In the past 14 days, have you had any of the following COVID-19 symptoms: cough, shortness, of breath, or difficulty breathing</t>
  </si>
  <si>
    <t xml:space="preserve"> Gating Criteria</t>
  </si>
  <si>
    <t>The CDC recommends participants at high-risk for COVID-19 and participants with high-risk household members to continue working from home until recovery Phase 3 is achieved in the local area</t>
  </si>
  <si>
    <t>calculated or informational</t>
  </si>
  <si>
    <t>Is this a familiar task to the participants, or is there a non-trivial possibility the task will deviate from the procedure or require unplanned assistance?</t>
  </si>
  <si>
    <t>Is there a non-trivial possibility of needing emergency response or rescue?</t>
  </si>
  <si>
    <t>number * 100</t>
  </si>
  <si>
    <t>Physical distancing required by CDC in Phases 1 &amp;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</si>
</sst>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1">
    <font>
      <sz val="12"/>
      <color theme="1"/>
      <name val="Calibri"/>
      <family val="2"/>
      <scheme val="minor"/>
    </font>
    <font>
      <b/>
      <sz val="12"/>
      <color theme="0"/>
      <name val="Calibri"/>
      <family val="2"/>
      <scheme val="minor"/>
    </font>
    <font>
      <b/>
      <sz val="12"/>
      <color theme="1"/>
      <name val="Calibri"/>
      <family val="2"/>
      <scheme val="minor"/>
    </font>
    <font>
      <b/>
      <sz val="16"/>
      <color theme="1"/>
      <name val="Calibri"/>
      <family val="2"/>
      <scheme val="minor"/>
    </font>
    <font>
      <b/>
      <sz val="16"/>
      <color theme="0"/>
      <name val="Calibri"/>
      <family val="2"/>
      <scheme val="minor"/>
    </font>
    <font>
      <sz val="16"/>
      <color theme="1"/>
      <name val="Calibri"/>
      <family val="2"/>
      <scheme val="minor"/>
    </font>
    <font>
      <sz val="20"/>
      <color theme="1"/>
      <name val="Calibri"/>
      <family val="2"/>
      <scheme val="minor"/>
    </font>
    <font>
      <sz val="12"/>
      <name val="Calibri"/>
      <family val="2"/>
      <scheme val="minor"/>
    </font>
    <font>
      <b/>
      <sz val="12"/>
      <color rgb="FFFF0000"/>
      <name val="Calibri"/>
      <family val="2"/>
      <scheme val="minor"/>
    </font>
    <font>
      <b/>
      <sz val="16"/>
      <name val="Calibri"/>
      <family val="2"/>
      <scheme val="minor"/>
    </font>
    <font>
      <b/>
      <sz val="16"/>
      <name val="Calibri (Body)_x0000_"/>
    </font>
  </fonts>
  <fills count="9">
    <fill>
      <patternFill patternType="none"/>
    </fill>
    <fill>
      <patternFill patternType="gray125"/>
    </fill>
    <fill>
      <patternFill patternType="solid">
        <fgColor theme="1"/>
        <bgColor indexed="64"/>
      </patternFill>
    </fill>
    <fill>
      <patternFill patternType="solid">
        <fgColor theme="2"/>
        <bgColor indexed="64"/>
      </patternFill>
    </fill>
    <fill>
      <patternFill patternType="solid">
        <fgColor theme="4" tint="0.79998168889431442"/>
        <bgColor indexed="64"/>
      </patternFill>
    </fill>
    <fill>
      <patternFill patternType="solid">
        <fgColor rgb="FFFFC1C2"/>
        <bgColor indexed="64"/>
      </patternFill>
    </fill>
    <fill>
      <patternFill patternType="solid">
        <fgColor theme="2" tint="-9.9978637043366805E-2"/>
        <bgColor indexed="64"/>
      </patternFill>
    </fill>
    <fill>
      <patternFill patternType="solid">
        <fgColor theme="4"/>
        <bgColor indexed="64"/>
      </patternFill>
    </fill>
    <fill>
      <patternFill patternType="solid">
        <fgColor theme="4" tint="0.59999389629810485"/>
        <bgColor indexed="64"/>
      </patternFill>
    </fill>
  </fills>
  <borders count="7">
    <border>
      <left/>
      <right/>
      <top/>
      <bottom/>
      <diagonal/>
    </border>
    <border>
      <left/>
      <right/>
      <top style="thin">
        <color theme="4" tint="0.39997558519241921"/>
      </top>
      <bottom style="thin">
        <color theme="4" tint="0.3999755851924192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theme="4" tint="0.39997558519241921"/>
      </bottom>
      <diagonal/>
    </border>
    <border>
      <left/>
      <right/>
      <top style="thin">
        <color theme="4" tint="0.39997558519241921"/>
      </top>
      <bottom/>
      <diagonal/>
    </border>
    <border diagonalDown="1">
      <left/>
      <right/>
      <top/>
      <bottom/>
      <diagonal style="thin">
        <color auto="1"/>
      </diagonal>
    </border>
  </borders>
  <cellStyleXfs count="1">
    <xf numFmtId="0" fontId="0" fillId="0" borderId="0"/>
  </cellStyleXfs>
  <cellXfs count="43">
    <xf numFmtId="0" fontId="0" fillId="0" borderId="0" xfId="0"/>
    <xf numFmtId="0" fontId="0" fillId="0" borderId="0" xfId="0" applyAlignment="1">
      <alignment wrapText="1"/>
    </xf>
    <xf numFmtId="0" fontId="0" fillId="0" borderId="0" xfId="0" applyAlignment="1">
      <alignment horizontal="center"/>
    </xf>
    <xf numFmtId="0" fontId="0" fillId="0" borderId="0" xfId="0" applyFont="1"/>
    <xf numFmtId="0" fontId="2" fillId="0" borderId="0" xfId="0" applyFont="1" applyAlignment="1">
      <alignment wrapText="1"/>
    </xf>
    <xf numFmtId="0" fontId="2" fillId="0" borderId="0" xfId="0" applyFont="1"/>
    <xf numFmtId="0" fontId="0" fillId="3" borderId="0" xfId="0" applyFill="1" applyAlignment="1">
      <alignment wrapText="1"/>
    </xf>
    <xf numFmtId="0" fontId="0" fillId="3" borderId="0" xfId="0" applyFill="1"/>
    <xf numFmtId="0" fontId="0" fillId="3" borderId="0" xfId="0" applyFont="1" applyFill="1" applyBorder="1"/>
    <xf numFmtId="0" fontId="6" fillId="0" borderId="2" xfId="0" applyFont="1" applyBorder="1" applyAlignment="1">
      <alignment wrapText="1"/>
    </xf>
    <xf numFmtId="0" fontId="6" fillId="0" borderId="3" xfId="0" applyFont="1" applyBorder="1"/>
    <xf numFmtId="0" fontId="2" fillId="3" borderId="0" xfId="0" applyFont="1" applyFill="1" applyAlignment="1">
      <alignment wrapText="1"/>
    </xf>
    <xf numFmtId="0" fontId="5" fillId="0" borderId="0" xfId="0" applyFont="1" applyAlignment="1">
      <alignment wrapText="1"/>
    </xf>
    <xf numFmtId="0" fontId="0" fillId="0" borderId="0" xfId="0" applyFill="1" applyAlignment="1">
      <alignment wrapText="1"/>
    </xf>
    <xf numFmtId="0" fontId="0" fillId="0" borderId="0" xfId="0" applyFill="1"/>
    <xf numFmtId="0" fontId="7" fillId="0" borderId="0" xfId="0" applyFont="1" applyFill="1"/>
    <xf numFmtId="0" fontId="1" fillId="0" borderId="4" xfId="0" applyFont="1" applyFill="1" applyBorder="1" applyAlignment="1">
      <alignment wrapText="1"/>
    </xf>
    <xf numFmtId="0" fontId="7" fillId="0" borderId="1" xfId="0" applyFont="1" applyFill="1" applyBorder="1" applyAlignment="1">
      <alignment vertical="center" wrapText="1"/>
    </xf>
    <xf numFmtId="0" fontId="7" fillId="0" borderId="5" xfId="0" applyFont="1" applyFill="1" applyBorder="1" applyAlignment="1">
      <alignment vertical="center" wrapText="1"/>
    </xf>
    <xf numFmtId="0" fontId="0" fillId="0" borderId="0" xfId="0" applyAlignment="1"/>
    <xf numFmtId="0" fontId="7" fillId="0" borderId="4" xfId="0" applyFont="1" applyFill="1" applyBorder="1" applyAlignment="1">
      <alignment vertical="center" wrapText="1"/>
    </xf>
    <xf numFmtId="0" fontId="8" fillId="0" borderId="0" xfId="0" applyFont="1" applyFill="1" applyBorder="1" applyAlignment="1">
      <alignment vertical="center" wrapText="1"/>
    </xf>
    <xf numFmtId="0" fontId="2" fillId="3" borderId="0" xfId="0" applyFont="1" applyFill="1"/>
    <xf numFmtId="0" fontId="7" fillId="0" borderId="0" xfId="0" applyFont="1" applyFill="1" applyBorder="1" applyAlignment="1">
      <alignment vertical="center" wrapText="1"/>
    </xf>
    <xf numFmtId="0" fontId="0" fillId="6" borderId="0" xfId="0" applyFill="1" applyAlignment="1">
      <alignment wrapText="1"/>
    </xf>
    <xf numFmtId="0" fontId="0" fillId="6" borderId="0" xfId="0" applyFill="1" applyAlignment="1"/>
    <xf numFmtId="0" fontId="0" fillId="6" borderId="6" xfId="0" applyFill="1" applyBorder="1" applyAlignment="1"/>
    <xf numFmtId="0" fontId="0" fillId="6" borderId="6" xfId="0" applyFill="1" applyBorder="1" applyAlignment="1">
      <alignment wrapText="1"/>
    </xf>
    <xf numFmtId="0" fontId="0" fillId="0" borderId="6" xfId="0" applyBorder="1" applyAlignment="1"/>
    <xf numFmtId="0" fontId="0" fillId="0" borderId="0" xfId="0" applyAlignment="1" applyProtection="1">
      <protection locked="0"/>
    </xf>
    <xf numFmtId="164" fontId="0" fillId="0" borderId="0" xfId="0" applyNumberFormat="1" applyAlignment="1" applyProtection="1">
      <protection locked="0"/>
    </xf>
    <xf numFmtId="0" fontId="0" fillId="0" borderId="0" xfId="0" applyProtection="1">
      <protection locked="0"/>
    </xf>
    <xf numFmtId="0" fontId="0" fillId="6" borderId="0" xfId="0" applyFill="1" applyAlignment="1" applyProtection="1"/>
    <xf numFmtId="0" fontId="0" fillId="0" borderId="1" xfId="0" applyFont="1" applyFill="1" applyBorder="1" applyProtection="1">
      <protection locked="0"/>
    </xf>
    <xf numFmtId="0" fontId="0" fillId="0" borderId="0" xfId="0" applyAlignment="1" applyProtection="1">
      <alignment wrapText="1"/>
      <protection locked="0"/>
    </xf>
    <xf numFmtId="0" fontId="9" fillId="4" borderId="0" xfId="0" applyFont="1" applyFill="1" applyAlignment="1">
      <alignment horizontal="center" wrapText="1"/>
    </xf>
    <xf numFmtId="0" fontId="4" fillId="7" borderId="0" xfId="0" applyFont="1" applyFill="1" applyAlignment="1">
      <alignment horizontal="center" wrapText="1"/>
    </xf>
    <xf numFmtId="0" fontId="4" fillId="2" borderId="0" xfId="0" applyFont="1" applyFill="1" applyAlignment="1">
      <alignment horizontal="center"/>
    </xf>
    <xf numFmtId="0" fontId="0" fillId="0" borderId="0" xfId="0" applyFont="1" applyFill="1" applyAlignment="1">
      <alignment horizontal="center" wrapText="1"/>
    </xf>
    <xf numFmtId="0" fontId="0" fillId="5" borderId="0" xfId="0" applyFont="1" applyFill="1" applyBorder="1" applyAlignment="1">
      <alignment horizontal="center" wrapText="1"/>
    </xf>
    <xf numFmtId="0" fontId="3" fillId="4" borderId="0" xfId="0" applyFont="1" applyFill="1" applyAlignment="1">
      <alignment horizontal="center" wrapText="1"/>
    </xf>
    <xf numFmtId="0" fontId="1" fillId="2" borderId="0" xfId="0" applyFont="1" applyFill="1" applyAlignment="1">
      <alignment horizontal="center"/>
    </xf>
    <xf numFmtId="0" fontId="3" fillId="8" borderId="0" xfId="0" applyFont="1" applyFill="1" applyAlignment="1">
      <alignment horizontal="center" wrapText="1"/>
    </xf>
  </cellXfs>
  <cellStyles count="1">
    <cellStyle name="Normal" xfId="0" builtinId="0"/>
  </cellStyles>
  <dxfs count="70">
    <dxf>
      <font>
        <b val="0"/>
        <i val="0"/>
        <strike val="0"/>
        <condense val="0"/>
        <extend val="0"/>
        <outline val="0"/>
        <shadow val="0"/>
        <u val="none"/>
        <vertAlign val="baseline"/>
        <sz val="12"/>
        <color theme="1"/>
        <name val="Calibri"/>
        <family val="2"/>
        <scheme val="minor"/>
      </font>
      <fill>
        <patternFill patternType="solid">
          <fgColor indexed="64"/>
          <bgColor theme="2"/>
        </patternFill>
      </fill>
      <border diagonalUp="0" diagonalDown="0" outline="0">
        <left/>
        <right/>
        <top/>
        <bottom/>
      </border>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border diagonalUp="0" diagonalDown="0">
        <left/>
        <right/>
        <top style="thin">
          <color theme="4" tint="0.39997558519241921"/>
        </top>
        <bottom style="thin">
          <color theme="4" tint="0.39997558519241921"/>
        </bottom>
        <vertical/>
        <horizontal/>
      </border>
      <protection locked="0" hidden="0"/>
    </dxf>
    <dxf>
      <fill>
        <patternFill patternType="solid">
          <fgColor indexed="64"/>
          <bgColor theme="2"/>
        </patternFill>
      </fill>
      <alignment horizontal="general" vertical="bottom" textRotation="0" wrapText="1" indent="0" justifyLastLine="0" shrinkToFit="0" readingOrder="0"/>
    </dxf>
    <dxf>
      <alignment horizontal="general" vertical="bottom" textRotation="0" wrapText="1" indent="0" justifyLastLine="0" shrinkToFit="0" readingOrder="0"/>
    </dxf>
    <dxf>
      <fill>
        <patternFill patternType="solid">
          <fgColor indexed="64"/>
          <bgColor theme="2"/>
        </patternFill>
      </fill>
    </dxf>
    <dxf>
      <font>
        <color rgb="FF006100"/>
      </font>
      <fill>
        <patternFill>
          <bgColor rgb="FFC6EFCE"/>
        </patternFill>
      </fill>
    </dxf>
    <dxf>
      <font>
        <b val="0"/>
        <i val="0"/>
        <strike val="0"/>
        <condense val="0"/>
        <extend val="0"/>
        <outline val="0"/>
        <shadow val="0"/>
        <u val="none"/>
        <vertAlign val="baseline"/>
        <sz val="12"/>
        <color theme="1"/>
        <name val="Calibri"/>
        <family val="2"/>
        <scheme val="minor"/>
      </font>
    </dxf>
    <dxf>
      <font>
        <b val="0"/>
      </font>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protection locked="0" hidden="0"/>
    </dxf>
    <dxf>
      <protection locked="0" hidden="0"/>
    </dxf>
    <dxf>
      <protection locked="0" hidden="0"/>
    </dxf>
    <dxf>
      <alignment horizontal="general" vertical="bottom" textRotation="0" wrapText="1" indent="0" justifyLastLine="0" shrinkToFit="0" readingOrder="0"/>
    </dxf>
    <dxf>
      <alignment horizontal="center" vertical="bottom" textRotation="0" wrapText="0" indent="0" justifyLastLine="0" shrinkToFit="0" readingOrder="0"/>
    </dxf>
    <dxf>
      <alignment vertical="bottom" textRotation="0" wrapText="1" indent="0" justifyLastLine="0" shrinkToFit="0" readingOrder="0"/>
    </dxf>
    <dxf>
      <numFmt numFmtId="0" formatCode="General"/>
    </dxf>
    <dxf>
      <alignment horizontal="general" vertical="bottom" textRotation="0" wrapText="1" indent="0" justifyLastLine="0" shrinkToFit="0" readingOrder="0"/>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val="0"/>
        <strike val="0"/>
        <condense val="0"/>
        <extend val="0"/>
        <outline val="0"/>
        <shadow val="0"/>
        <u val="none"/>
        <vertAlign val="baseline"/>
        <sz val="12"/>
        <color auto="1"/>
        <name val="Calibri"/>
        <family val="2"/>
        <scheme val="minor"/>
      </font>
      <fill>
        <patternFill patternType="none">
          <fgColor indexed="64"/>
          <bgColor indexed="65"/>
        </patternFill>
      </fill>
      <alignment horizontal="general" vertical="center"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2"/>
        <color auto="1"/>
        <name val="Calibri"/>
        <family val="2"/>
        <scheme val="minor"/>
      </font>
      <fill>
        <patternFill patternType="none">
          <fgColor indexed="64"/>
          <bgColor indexed="65"/>
        </patternFill>
      </fill>
      <alignment horizontal="general" vertical="center"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2"/>
        <color auto="1"/>
        <name val="Calibri"/>
        <family val="2"/>
        <scheme val="minor"/>
      </font>
      <fill>
        <patternFill patternType="none">
          <fgColor indexed="64"/>
          <bgColor indexed="65"/>
        </patternFill>
      </fill>
      <alignment horizontal="general" vertical="center" textRotation="0" wrapText="1" indent="0" justifyLastLine="0" shrinkToFit="0" readingOrder="0"/>
      <border diagonalUp="0" diagonalDown="0" outline="0">
        <left/>
        <right/>
        <top style="thin">
          <color theme="4" tint="0.39997558519241921"/>
        </top>
        <bottom style="thin">
          <color theme="4" tint="0.39997558519241921"/>
        </bottom>
      </border>
    </dxf>
    <dxf>
      <border outline="0">
        <top style="thin">
          <color theme="4" tint="0.39997558519241921"/>
        </top>
      </border>
    </dxf>
    <dxf>
      <border outline="0">
        <left style="thin">
          <color theme="4" tint="0.39997558519241921"/>
        </left>
        <top style="thin">
          <color theme="4" tint="0.39997558519241921"/>
        </top>
        <bottom style="thin">
          <color theme="4" tint="0.39997558519241921"/>
        </bottom>
      </border>
    </dxf>
    <dxf>
      <font>
        <b val="0"/>
        <i val="0"/>
        <strike val="0"/>
        <condense val="0"/>
        <extend val="0"/>
        <outline val="0"/>
        <shadow val="0"/>
        <u val="none"/>
        <vertAlign val="baseline"/>
        <sz val="12"/>
        <color auto="1"/>
        <name val="Calibri"/>
        <family val="2"/>
        <scheme val="minor"/>
      </font>
      <fill>
        <patternFill patternType="none">
          <fgColor indexed="64"/>
          <bgColor indexed="65"/>
        </patternFill>
      </fill>
      <alignment horizontal="general" vertical="center" textRotation="0" wrapText="1" indent="0" justifyLastLine="0" shrinkToFit="0" readingOrder="0"/>
    </dxf>
    <dxf>
      <border outline="0">
        <bottom style="thin">
          <color theme="4" tint="0.39997558519241921"/>
        </bottom>
      </border>
    </dxf>
    <dxf>
      <font>
        <b/>
        <i val="0"/>
        <strike val="0"/>
        <condense val="0"/>
        <extend val="0"/>
        <outline val="0"/>
        <shadow val="0"/>
        <u val="none"/>
        <vertAlign val="baseline"/>
        <sz val="12"/>
        <color theme="0"/>
        <name val="Calibri"/>
        <family val="2"/>
        <scheme val="minor"/>
      </font>
      <fill>
        <patternFill patternType="none">
          <fgColor indexed="64"/>
          <bgColor indexed="65"/>
        </patternFill>
      </fill>
      <alignment horizontal="general" vertical="bottom" textRotation="0" wrapText="1" indent="0" justifyLastLine="0" shrinkToFit="0" readingOrder="0"/>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ill>
        <patternFill patternType="solid">
          <fgColor indexed="64"/>
          <bgColor theme="2"/>
        </patternFill>
      </fill>
    </dxf>
    <dxf>
      <fill>
        <patternFill patternType="solid">
          <fgColor indexed="64"/>
          <bgColor theme="2"/>
        </patternFill>
      </fill>
    </dxf>
    <dxf>
      <alignment horizontal="general" vertical="bottom" textRotation="0" wrapText="1" indent="0" justifyLastLine="0" shrinkToFit="0" readingOrder="0"/>
    </dxf>
    <dxf>
      <fill>
        <patternFill patternType="solid">
          <fgColor indexed="64"/>
          <bgColor theme="2"/>
        </patternFill>
      </fill>
      <alignment horizontal="general" vertical="bottom" textRotation="0" wrapText="1" indent="0" justifyLastLine="0" shrinkToFit="0" readingOrder="0"/>
      <border diagonalUp="0" diagonalDown="0" outline="0">
        <left style="thin">
          <color indexed="64"/>
        </left>
        <right/>
        <top style="thin">
          <color indexed="64"/>
        </top>
        <bottom style="thin">
          <color indexed="64"/>
        </bottom>
      </border>
    </dxf>
    <dxf>
      <alignment horizontal="general" vertical="bottom" textRotation="0" wrapText="1" indent="0" justifyLastLine="0" shrinkToFit="0" readingOrder="0"/>
    </dxf>
    <dxf>
      <alignment horizontal="general" vertical="bottom" textRotation="0" wrapText="1" indent="0" justifyLastLine="0" shrinkToFit="0" readingOrder="0"/>
    </dxf>
    <dxf>
      <fill>
        <patternFill patternType="solid">
          <fgColor indexed="64"/>
          <bgColor theme="2"/>
        </patternFill>
      </fill>
      <alignment horizontal="general" vertical="bottom" textRotation="0" wrapText="0" indent="0" justifyLastLine="0" shrinkToFit="0" readingOrder="0"/>
      <border diagonalUp="1" diagonalDown="0" outline="0">
        <left style="thin">
          <color indexed="64"/>
        </left>
        <right style="thin">
          <color indexed="64"/>
        </right>
        <top style="thin">
          <color indexed="64"/>
        </top>
        <bottom style="thin">
          <color indexed="64"/>
        </bottom>
        <diagonal style="thin">
          <color indexed="64"/>
        </diagonal>
      </border>
    </dxf>
    <dxf>
      <alignment horizontal="general" vertical="bottom" textRotation="0" wrapText="1" indent="0" justifyLastLine="0" shrinkToFit="0" readingOrder="0"/>
    </dxf>
    <dxf>
      <alignment horizontal="general" vertical="bottom" textRotation="0" wrapText="1" indent="0" justifyLastLine="0" shrinkToFit="0" readingOrder="0"/>
    </dxf>
    <dxf>
      <fill>
        <patternFill patternType="solid">
          <fgColor indexed="64"/>
          <bgColor theme="2"/>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bottom" textRotation="0" wrapText="1" indent="0" justifyLastLine="0" shrinkToFit="0" readingOrder="0"/>
    </dxf>
    <dxf>
      <fill>
        <patternFill patternType="solid">
          <fgColor indexed="64"/>
          <bgColor theme="2"/>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solid">
          <fgColor indexed="64"/>
          <bgColor theme="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alignment horizontal="general" vertical="bottom" textRotation="0" wrapText="1" indent="0" justifyLastLine="0" shrinkToFit="0" readingOrder="0"/>
    </dxf>
    <dxf>
      <fill>
        <patternFill patternType="solid">
          <fgColor indexed="64"/>
          <bgColor theme="2"/>
        </patternFill>
      </fill>
      <alignment horizontal="general" vertical="bottom" textRotation="0" wrapText="1" indent="0" justifyLastLine="0" shrinkToFit="0" readingOrder="0"/>
      <border diagonalUp="0" diagonalDown="0" outline="0">
        <left/>
        <right style="thin">
          <color indexed="64"/>
        </right>
        <top style="thin">
          <color indexed="64"/>
        </top>
        <bottom style="thin">
          <color indexed="64"/>
        </bottom>
      </border>
    </dxf>
    <dxf>
      <alignment horizontal="general" vertical="bottom" textRotation="0" wrapText="1" indent="0" justifyLastLine="0" shrinkToFit="0" readingOrder="0"/>
    </dxf>
    <dxf>
      <fill>
        <patternFill patternType="solid">
          <fgColor indexed="64"/>
          <bgColor theme="2"/>
        </patternFill>
      </fill>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border>
    </dxf>
    <dxf>
      <fill>
        <patternFill patternType="solid">
          <fgColor indexed="64"/>
          <bgColor theme="2"/>
        </patternFill>
      </fill>
      <alignment horizontal="general"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alignment vertical="bottom" textRotation="0" wrapText="1" indent="0" justifyLastLine="0" shrinkToFit="0" readingOrder="0"/>
    </dxf>
    <dxf>
      <alignment vertical="bottom" textRotation="0" wrapText="1" indent="0" justifyLastLine="0" shrinkToFit="0" readingOrder="0"/>
    </dxf>
    <dxf>
      <protection locked="0" hidden="0"/>
    </dxf>
    <dxf>
      <alignment horizontal="general" vertical="bottom" textRotation="0" wrapText="1"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s>
  <tableStyles count="0" defaultTableStyle="TableStyleMedium2" defaultPivotStyle="PivotStyleLight16"/>
  <colors>
    <mruColors>
      <color rgb="FFFFC1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B198D7E-EE4D-8A48-8582-D0389D43F34B}" name="Table1" displayName="Table1" ref="A3:F14" totalsRowShown="0">
  <autoFilter ref="A3:F14" xr:uid="{4E77FFCC-1A79-984C-BB8A-585BBD14DD32}"/>
  <tableColumns count="6">
    <tableColumn id="1" xr3:uid="{449D4B5F-24FD-E748-A095-222371EB2FDF}" name="Risk factor" dataDxfId="56"/>
    <tableColumn id="2" xr3:uid="{96682526-F2D1-BF4F-B593-040D731F1116}" name="Value" dataDxfId="55"/>
    <tableColumn id="3" xr3:uid="{DA970895-2872-4445-8AA7-34EC5011292A}" name="Units"/>
    <tableColumn id="4" xr3:uid="{8EF33753-070D-EA4B-B35A-09DAC68CC289}" name="Formula" dataDxfId="54"/>
    <tableColumn id="5" xr3:uid="{0FC95B1C-FBD7-F24D-9B85-64DA5EA9C91E}" name="Score"/>
    <tableColumn id="6" xr3:uid="{8FB5E656-FA8F-0343-B3B4-540AA806C801}" name="Notes" dataDxfId="53"/>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0A04C13-FC50-634A-8880-C9DC7650A186}" name="Table6" displayName="Table6" ref="A1:A4" totalsRowShown="0">
  <autoFilter ref="A1:A4" xr:uid="{5C4C14D2-55AC-DD4C-B10A-9331ED1B0B02}"/>
  <tableColumns count="1">
    <tableColumn id="1" xr3:uid="{1527F929-76D2-144D-91BB-64814F187F1E}" name="Yes/No List"/>
  </tableColumns>
  <tableStyleInfo name="TableStyleDark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8FFFFA9-EB63-0F43-9F8B-81FE481E54EC}" name="Table2" displayName="Table2" ref="C1:C5" totalsRowShown="0">
  <autoFilter ref="C1:C5" xr:uid="{7D4CED81-B935-1748-8F10-1ADA63226200}"/>
  <tableColumns count="1">
    <tableColumn id="1" xr3:uid="{B2D23DCD-ECFA-5142-931F-32D3D1D79F23}" name="CDC Phase List"/>
  </tableColumns>
  <tableStyleInfo name="TableStyleDark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20E67CE-BE3D-4445-8FD8-F17921039F49}" name="Table7" displayName="Table7" ref="E1:E4" totalsRowShown="0">
  <autoFilter ref="E1:E4" xr:uid="{5F09E535-B888-0E48-8DA5-80A97E5FC865}"/>
  <tableColumns count="1">
    <tableColumn id="1" xr3:uid="{4DAD1D19-FF00-2842-B35A-1844A76E1177}" name="Familiar?"/>
  </tableColumns>
  <tableStyleInfo name="TableStyleDark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3E05AD8-3F3B-1841-B9F8-FDB939006FE5}" name="Table3" displayName="Table3" ref="A17:F19" headerRowCount="0" headerRowDxfId="52" totalsRowDxfId="50" tableBorderDxfId="51">
  <tableColumns count="6">
    <tableColumn id="1" xr3:uid="{A8658004-01FE-FB4E-B83C-10B8801AB046}" name="Column1" totalsRowLabel="Total" headerRowDxfId="49" dataDxfId="48" totalsRowDxfId="47"/>
    <tableColumn id="2" xr3:uid="{164BB3F0-F433-A649-A0CE-67A171016372}" name="Column2" dataDxfId="46">
      <calculatedColumnFormula>'Local Transmission Phase'!$E$15</calculatedColumnFormula>
    </tableColumn>
    <tableColumn id="3" xr3:uid="{85303B09-7F4D-A747-A54B-E0CBAFD1F026}" name="Column3" dataDxfId="45"/>
    <tableColumn id="4" xr3:uid="{D0E332B1-3C00-5D47-A5AD-686B549BC285}" name="Column4" headerRowDxfId="44" dataDxfId="43" totalsRowDxfId="42"/>
    <tableColumn id="5" xr3:uid="{D9BD155F-6A78-6942-A929-4B7873265F5A}" name="Column5" headerRowDxfId="41" dataDxfId="40" totalsRowDxfId="39"/>
    <tableColumn id="6" xr3:uid="{F427878B-DF1D-B84F-9657-385223C7D6D6}" name="Column6" totalsRowFunction="count" headerRowDxfId="38" dataDxfId="37" totalsRowDxfId="36"/>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B78D7BA9-D372-D94A-A8BB-47890AF1D6DF}" name="Table11" displayName="Table11" ref="H3:H5" totalsRowShown="0">
  <autoFilter ref="H3:H5" xr:uid="{0A9AF183-DFFF-B346-B509-FA69B5DC3BE9}"/>
  <tableColumns count="1">
    <tableColumn id="1" xr3:uid="{FA6BA306-F123-1C48-A1B7-42A89437A790}" name="Blue Tables"/>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92CEE8D1-B8F9-B14A-90D0-3579AB210381}" name="Table13" displayName="Table13" ref="J3:J5" totalsRowShown="0" dataDxfId="35">
  <autoFilter ref="J3:J5" xr:uid="{ED40885F-2F43-9D49-B1EA-3CA1D06E33AC}"/>
  <tableColumns count="1">
    <tableColumn id="1" xr3:uid="{71FA0878-FC53-9E4B-B45A-8B5321C9316D}" name="Gray Tables" dataDxfId="34"/>
  </tableColumns>
  <tableStyleInfo name="TableStyleMedium1"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211F8BC-D8AF-254B-A03A-0CDB2F7F37DA}" name="Table4" displayName="Table4" ref="A4:C14" totalsRowShown="0" headerRowDxfId="30" dataDxfId="28" headerRowBorderDxfId="29" tableBorderDxfId="27" totalsRowBorderDxfId="26">
  <autoFilter ref="A4:C14" xr:uid="{81A370B5-32FC-814F-8760-7292065DECF0}"/>
  <tableColumns count="3">
    <tableColumn id="1" xr3:uid="{4A4C29B5-6020-A44D-9506-88BBABA58752}" name="Risk factor" dataDxfId="25">
      <calculatedColumnFormula>'Participant Health &amp; Safety'!A4</calculatedColumnFormula>
    </tableColumn>
    <tableColumn id="2" xr3:uid="{429837BC-1E76-5242-B4A8-112460C1F60C}" name="Possible Mitigation Strategies" dataDxfId="24"/>
    <tableColumn id="3" xr3:uid="{E2995681-9AF4-6E4F-A0E5-2A2BB6AF5BC4}" name="Explanation" dataDxfId="23"/>
  </tableColumns>
  <tableStyleInfo name="TableStyleMedium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48A6EAD-AA13-6D46-A5FA-4E4E83C0F138}" name="Table5" displayName="Table5" ref="A2:C5" totalsRowShown="0">
  <autoFilter ref="A2:C5" xr:uid="{C8D6EECC-D726-9041-8284-209E1494424C}"/>
  <tableColumns count="3">
    <tableColumn id="1" xr3:uid="{D61A7395-338C-9247-AE43-33D6E71C8CF7}" name="Risk Factor" dataDxfId="18"/>
    <tableColumn id="2" xr3:uid="{A4707BC0-3FB6-F240-BB1D-DDCB9EC63F86}" name="yes/no" dataDxfId="17">
      <calculatedColumnFormula>IF</calculatedColumnFormula>
    </tableColumn>
    <tableColumn id="3" xr3:uid="{0F372D63-922F-8F45-917F-3C8CD613EA9B}" name="Notes" dataDxfId="16"/>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85C62DA-AE65-F54A-A2C8-2C028C3AF2D6}" name="Table9" displayName="Table9" ref="A2:E8" totalsRowShown="0">
  <autoFilter ref="A2:E8" xr:uid="{F922A62C-0740-044F-A037-42872B652575}"/>
  <tableColumns count="5">
    <tableColumn id="1" xr3:uid="{52B4AF4C-FF83-2746-B157-CC01AE8E55FE}" name="Category" dataDxfId="15"/>
    <tableColumn id="2" xr3:uid="{9BA858BB-0134-6643-A971-F658ADF3F7BE}" name=" Gating Criteria" dataDxfId="14"/>
    <tableColumn id="3" xr3:uid="{AD26144C-8B5A-854E-9B35-9E1B9C05D16C}" name="Last 14 days" dataDxfId="13"/>
    <tableColumn id="4" xr3:uid="{6404BFE3-A4F5-834D-B5D3-B717670BD65E}" name="Last 28 days" dataDxfId="12"/>
    <tableColumn id="5" xr3:uid="{4EF69D7D-BDDD-DA44-ABEF-6C74E29087A2}" name="Last 42 days" dataDxfId="11"/>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AA5EA98D-4980-FE49-A17E-239F87DE1A26}" name="Table10" displayName="Table10" ref="B11:E15" headerRowCount="0" totalsRowCount="1">
  <tableColumns count="4">
    <tableColumn id="1" xr3:uid="{AFB5101B-D347-B444-B813-51DA9D3CDD27}" name="Column1" totalsRowLabel="PHASE" headerRowDxfId="10" dataDxfId="9" totalsRowDxfId="8"/>
    <tableColumn id="2" xr3:uid="{47937280-D5A6-2445-8BAF-7793FBCD0A9A}" name="Column2"/>
    <tableColumn id="3" xr3:uid="{D8BAE292-5A5B-D143-80FC-ADEE7FB1136A}" name="Column3"/>
    <tableColumn id="4" xr3:uid="{F28FEFA1-8A0E-9B44-A0FF-DF6E33448491}" name="Column4" totalsRowFunction="custom" dataDxfId="7" totalsRowDxfId="6">
      <totalsRowFormula>IF(C14="Yes", 1, 0)+IF(D14="Yes", 1, 0)+IF(E14="Yes", 1, 0)</totalsRowFormula>
    </tableColumn>
  </tableColumns>
  <tableStyleInfo name="TableStyleMedium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12D36D55-3BA3-4F46-A345-350A89F21484}" name="Table14" displayName="Table14" ref="A2:B9" totalsRowCount="1" totalsRowDxfId="4">
  <autoFilter ref="A2:B8" xr:uid="{BE8DB698-ACC3-4749-8EAB-D928B9729216}"/>
  <tableColumns count="2">
    <tableColumn id="1" xr3:uid="{A03EE962-6B70-344A-A249-768A95C2FBC4}" name="Proceed home if you answer 'yes' to any of the following:" totalsRowLabel="(Calculated) Is every answer 'No?'" dataDxfId="3" totalsRowDxfId="2"/>
    <tableColumn id="2" xr3:uid="{5A3BA8DB-E9CA-5648-8205-28311A48EE24}" name="Answer" totalsRowFunction="custom" dataDxfId="1" totalsRowDxfId="0">
      <totalsRowFormula>IF( AND(B3="No", B4="No", B5="No", B6="No", B7="No", B8="no"), "Yes", "No")</totalsRow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4" Type="http://schemas.openxmlformats.org/officeDocument/2006/relationships/table" Target="../tables/table4.xml"/></Relationships>
</file>

<file path=xl/worksheets/_rels/sheet2.xml.rels><?xml version="1.0" encoding="UTF-8" standalone="yes"?>
<Relationships xmlns="http://schemas.openxmlformats.org/package/2006/relationships"><Relationship Id="rId1" Type="http://schemas.openxmlformats.org/officeDocument/2006/relationships/table" Target="../tables/table5.xml"/></Relationships>
</file>

<file path=xl/worksheets/_rels/sheet3.xml.rels><?xml version="1.0" encoding="UTF-8" standalone="yes"?>
<Relationships xmlns="http://schemas.openxmlformats.org/package/2006/relationships"><Relationship Id="rId1" Type="http://schemas.openxmlformats.org/officeDocument/2006/relationships/table" Target="../tables/table6.xml"/></Relationships>
</file>

<file path=xl/worksheets/_rels/sheet4.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table" Target="../tables/table7.xml"/></Relationships>
</file>

<file path=xl/worksheets/_rels/sheet5.xml.rels><?xml version="1.0" encoding="UTF-8" standalone="yes"?>
<Relationships xmlns="http://schemas.openxmlformats.org/package/2006/relationships"><Relationship Id="rId1" Type="http://schemas.openxmlformats.org/officeDocument/2006/relationships/table" Target="../tables/table9.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table" Target="../tables/table11.xml"/><Relationship Id="rId1"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9D751-6339-F24C-8D07-32959594BCD6}">
  <dimension ref="A1:J22"/>
  <sheetViews>
    <sheetView tabSelected="1" topLeftCell="A5" zoomScaleNormal="100" workbookViewId="0">
      <selection activeCell="B21" sqref="B21"/>
    </sheetView>
  </sheetViews>
  <sheetFormatPr baseColWidth="10" defaultRowHeight="16"/>
  <cols>
    <col min="1" max="1" width="60.83203125" style="1" customWidth="1"/>
    <col min="2" max="2" width="14.1640625" bestFit="1" customWidth="1"/>
    <col min="3" max="3" width="18.5" customWidth="1"/>
    <col min="4" max="4" width="30.83203125" style="1" customWidth="1"/>
    <col min="6" max="6" width="50.83203125" style="1" customWidth="1"/>
    <col min="7" max="7" width="5.83203125" customWidth="1"/>
    <col min="8" max="8" width="13" customWidth="1"/>
    <col min="9" max="9" width="5.83203125" customWidth="1"/>
    <col min="10" max="10" width="13.1640625" customWidth="1"/>
  </cols>
  <sheetData>
    <row r="1" spans="1:10" ht="28" thickBot="1">
      <c r="A1" s="9" t="s">
        <v>41</v>
      </c>
      <c r="B1" s="10" t="str">
        <f>IF(AND(B17="Yes", B18&gt;0, B19="Yes", E14&lt;B18*100), "YES", "NO")</f>
        <v>NO</v>
      </c>
    </row>
    <row r="2" spans="1:10" ht="21">
      <c r="A2" s="35" t="s">
        <v>92</v>
      </c>
      <c r="B2" s="35"/>
      <c r="C2" s="35"/>
      <c r="D2" s="35"/>
      <c r="E2" s="35"/>
      <c r="F2" s="35"/>
    </row>
    <row r="3" spans="1:10" ht="17">
      <c r="A3" s="1" t="s">
        <v>12</v>
      </c>
      <c r="B3" t="s">
        <v>13</v>
      </c>
      <c r="C3" t="s">
        <v>0</v>
      </c>
      <c r="D3" s="1" t="s">
        <v>1</v>
      </c>
      <c r="E3" t="s">
        <v>2</v>
      </c>
      <c r="F3" s="1" t="s">
        <v>19</v>
      </c>
      <c r="H3" t="s">
        <v>36</v>
      </c>
      <c r="J3" t="s">
        <v>38</v>
      </c>
    </row>
    <row r="4" spans="1:10" ht="34">
      <c r="A4" s="1" t="s">
        <v>88</v>
      </c>
      <c r="B4" s="29"/>
      <c r="C4" s="19" t="s">
        <v>77</v>
      </c>
      <c r="D4" s="1" t="s">
        <v>53</v>
      </c>
      <c r="E4" s="19">
        <f>B4*(B4-1)/2*1.82</f>
        <v>0</v>
      </c>
      <c r="H4" t="s">
        <v>37</v>
      </c>
      <c r="J4" s="7" t="s">
        <v>39</v>
      </c>
    </row>
    <row r="5" spans="1:10" ht="34">
      <c r="A5" s="1" t="s">
        <v>71</v>
      </c>
      <c r="B5" s="29"/>
      <c r="C5" s="19" t="s">
        <v>4</v>
      </c>
      <c r="D5" s="1" t="s">
        <v>57</v>
      </c>
      <c r="E5" s="19">
        <f>IF(B5="Yes",0,1)*200</f>
        <v>200</v>
      </c>
      <c r="F5" s="13"/>
      <c r="H5" t="s">
        <v>55</v>
      </c>
      <c r="J5" s="6" t="s">
        <v>115</v>
      </c>
    </row>
    <row r="6" spans="1:10" ht="34">
      <c r="A6" s="1" t="s">
        <v>16</v>
      </c>
      <c r="B6" s="29"/>
      <c r="C6" s="19" t="s">
        <v>77</v>
      </c>
      <c r="D6" s="1" t="s">
        <v>3</v>
      </c>
      <c r="E6" s="19">
        <f>B6*200</f>
        <v>0</v>
      </c>
      <c r="F6" s="1" t="s">
        <v>81</v>
      </c>
    </row>
    <row r="7" spans="1:10" ht="17">
      <c r="A7" s="1" t="s">
        <v>104</v>
      </c>
      <c r="B7" s="29"/>
      <c r="C7" s="19" t="s">
        <v>77</v>
      </c>
      <c r="D7" s="1" t="s">
        <v>118</v>
      </c>
      <c r="E7" s="19">
        <f>B7*100</f>
        <v>0</v>
      </c>
      <c r="F7" s="1" t="s">
        <v>119</v>
      </c>
    </row>
    <row r="8" spans="1:10" ht="34">
      <c r="A8" s="1" t="s">
        <v>43</v>
      </c>
      <c r="B8" s="29"/>
      <c r="C8" s="19" t="s">
        <v>78</v>
      </c>
      <c r="D8" s="1" t="s">
        <v>72</v>
      </c>
      <c r="E8" s="19">
        <f>E4*B8*0.43</f>
        <v>0</v>
      </c>
      <c r="F8" s="13" t="s">
        <v>80</v>
      </c>
    </row>
    <row r="9" spans="1:10" ht="51">
      <c r="A9" s="1" t="s">
        <v>116</v>
      </c>
      <c r="B9" s="30"/>
      <c r="C9" s="1" t="s">
        <v>100</v>
      </c>
      <c r="D9" s="1" t="s">
        <v>101</v>
      </c>
      <c r="E9" s="19">
        <f>IF(B9="Familiar Task", 0, 200)</f>
        <v>200</v>
      </c>
      <c r="F9" s="13"/>
    </row>
    <row r="10" spans="1:10" ht="34">
      <c r="A10" s="1" t="s">
        <v>117</v>
      </c>
      <c r="B10" s="29"/>
      <c r="C10" s="19" t="s">
        <v>4</v>
      </c>
      <c r="D10" s="1" t="s">
        <v>5</v>
      </c>
      <c r="E10" s="19">
        <f>IF(B10="No",0,1)*200</f>
        <v>200</v>
      </c>
      <c r="F10" s="13"/>
      <c r="G10" s="15"/>
    </row>
    <row r="11" spans="1:10" ht="34">
      <c r="A11" s="1" t="s">
        <v>58</v>
      </c>
      <c r="B11" s="29"/>
      <c r="C11" s="19" t="s">
        <v>4</v>
      </c>
      <c r="D11" s="1" t="s">
        <v>102</v>
      </c>
      <c r="E11" s="19">
        <f>IF(B11="Yes",0,1)*200</f>
        <v>200</v>
      </c>
      <c r="F11" s="1" t="s">
        <v>60</v>
      </c>
      <c r="G11" s="15"/>
    </row>
    <row r="12" spans="1:10" ht="34">
      <c r="A12" s="1" t="s">
        <v>59</v>
      </c>
      <c r="B12" s="29"/>
      <c r="C12" s="19" t="s">
        <v>4</v>
      </c>
      <c r="D12" s="1" t="s">
        <v>103</v>
      </c>
      <c r="E12" s="19">
        <f>IF(B12="No",0,1)*200</f>
        <v>200</v>
      </c>
      <c r="F12" s="1" t="s">
        <v>22</v>
      </c>
      <c r="G12" s="14"/>
    </row>
    <row r="13" spans="1:10" ht="34">
      <c r="A13" s="13" t="s">
        <v>44</v>
      </c>
      <c r="B13" s="29"/>
      <c r="C13" s="19" t="s">
        <v>4</v>
      </c>
      <c r="D13" s="1" t="s">
        <v>5</v>
      </c>
      <c r="E13" s="19">
        <f>IF(B13="No",0,1)*300</f>
        <v>300</v>
      </c>
      <c r="F13" s="1" t="s">
        <v>22</v>
      </c>
      <c r="G13" s="14"/>
    </row>
    <row r="14" spans="1:10" ht="17">
      <c r="A14" s="4" t="s">
        <v>79</v>
      </c>
      <c r="B14" s="31"/>
      <c r="E14" s="5">
        <f>SUM(E4:E13)</f>
        <v>1300</v>
      </c>
      <c r="F14" s="1" t="s">
        <v>42</v>
      </c>
      <c r="G14" s="14"/>
    </row>
    <row r="16" spans="1:10" ht="21">
      <c r="A16" s="36" t="s">
        <v>75</v>
      </c>
      <c r="B16" s="36"/>
      <c r="C16" s="36"/>
      <c r="D16" s="36"/>
      <c r="E16" s="36"/>
      <c r="F16" s="36"/>
    </row>
    <row r="17" spans="1:6" ht="17">
      <c r="A17" s="24" t="s">
        <v>56</v>
      </c>
      <c r="B17" s="32" t="str">
        <f>'Equipment Costs'!$B$5</f>
        <v>No</v>
      </c>
      <c r="C17" s="25" t="s">
        <v>4</v>
      </c>
      <c r="D17" s="24" t="s">
        <v>90</v>
      </c>
      <c r="E17" s="26"/>
      <c r="F17" s="27"/>
    </row>
    <row r="18" spans="1:6" ht="51">
      <c r="A18" s="1" t="s">
        <v>6</v>
      </c>
      <c r="B18" s="29">
        <v>1</v>
      </c>
      <c r="C18" s="19" t="s">
        <v>7</v>
      </c>
      <c r="D18" s="1" t="s">
        <v>95</v>
      </c>
      <c r="E18" s="28"/>
      <c r="F18" s="13" t="s">
        <v>93</v>
      </c>
    </row>
    <row r="19" spans="1:6" ht="100" customHeight="1">
      <c r="A19" s="1" t="s">
        <v>51</v>
      </c>
      <c r="B19" s="29" t="s">
        <v>15</v>
      </c>
      <c r="C19" s="19" t="s">
        <v>4</v>
      </c>
      <c r="D19" s="1" t="s">
        <v>52</v>
      </c>
      <c r="E19" s="28"/>
      <c r="F19" s="1" t="s">
        <v>89</v>
      </c>
    </row>
    <row r="22" spans="1:6">
      <c r="A22" s="13"/>
    </row>
  </sheetData>
  <sheetProtection algorithmName="SHA-512" hashValue="QXE57fvpkrz4c2qONve7OcjUBLKvaUpKCkbtcPBfsHXiotWIBqFwOinyRDAAwILdhDzAfX4mbFuDc/KvK95wcQ==" saltValue="GbfEh2N4ka6S9r9E9k5eNA==" spinCount="100000" sheet="1" objects="1" scenarios="1"/>
  <mergeCells count="2">
    <mergeCell ref="A2:F2"/>
    <mergeCell ref="A16:F16"/>
  </mergeCells>
  <conditionalFormatting sqref="B7">
    <cfRule type="cellIs" dxfId="69" priority="28" operator="equal">
      <formula>1</formula>
    </cfRule>
  </conditionalFormatting>
  <conditionalFormatting sqref="A1">
    <cfRule type="expression" dxfId="68" priority="14">
      <formula>$B$1="YES"</formula>
    </cfRule>
    <cfRule type="expression" dxfId="67" priority="15">
      <formula>$B$1="NO"</formula>
    </cfRule>
  </conditionalFormatting>
  <conditionalFormatting sqref="E14">
    <cfRule type="expression" dxfId="66" priority="12">
      <formula>$E$14&gt;=$B$18*100</formula>
    </cfRule>
    <cfRule type="expression" dxfId="65" priority="13">
      <formula>$E$14&lt;$B$18*100</formula>
    </cfRule>
  </conditionalFormatting>
  <conditionalFormatting sqref="B1">
    <cfRule type="cellIs" dxfId="64" priority="9" operator="notEqual">
      <formula>"YES"</formula>
    </cfRule>
    <cfRule type="cellIs" dxfId="63" priority="10" operator="equal">
      <formula>"YES"</formula>
    </cfRule>
  </conditionalFormatting>
  <conditionalFormatting sqref="B18">
    <cfRule type="cellIs" dxfId="62" priority="5" operator="greaterThan">
      <formula>0</formula>
    </cfRule>
    <cfRule type="cellIs" dxfId="61" priority="6" operator="equal">
      <formula>0</formula>
    </cfRule>
  </conditionalFormatting>
  <conditionalFormatting sqref="B19">
    <cfRule type="cellIs" dxfId="60" priority="3" operator="equal">
      <formula>"Yes"</formula>
    </cfRule>
    <cfRule type="cellIs" dxfId="59" priority="4" operator="equal">
      <formula>"no"</formula>
    </cfRule>
  </conditionalFormatting>
  <conditionalFormatting sqref="B10">
    <cfRule type="cellIs" dxfId="58" priority="2" operator="equal">
      <formula>"Yes"</formula>
    </cfRule>
  </conditionalFormatting>
  <conditionalFormatting sqref="B5">
    <cfRule type="cellIs" dxfId="57" priority="1" operator="equal">
      <formula>"No"</formula>
    </cfRule>
  </conditionalFormatting>
  <pageMargins left="0.7" right="0.7" top="0.75" bottom="0.75" header="0.3" footer="0.3"/>
  <ignoredErrors>
    <ignoredError sqref="E11" formula="1"/>
  </ignoredErrors>
  <tableParts count="4">
    <tablePart r:id="rId1"/>
    <tablePart r:id="rId2"/>
    <tablePart r:id="rId3"/>
    <tablePart r:id="rId4"/>
  </tableParts>
  <extLst>
    <ext xmlns:x14="http://schemas.microsoft.com/office/spreadsheetml/2009/9/main" uri="{CCE6A557-97BC-4b89-ADB6-D9C93CAAB3DF}">
      <x14:dataValidations xmlns:xm="http://schemas.microsoft.com/office/excel/2006/main" count="3">
        <x14:dataValidation type="list" errorStyle="warning" showInputMessage="1" showErrorMessage="1" errorTitle="Invalid data" error="You must select and option from the cell drop-down list." promptTitle="Use Drop-Down" prompt="Select from the drop-down list for correct formula funtionality." xr:uid="{C3AC52DC-BAE5-6346-AA1D-D87E31A40D2F}">
          <x14:formula1>
            <xm:f>'Formatting Tables'!$A$2:$A$4</xm:f>
          </x14:formula1>
          <xm:sqref>B10:B13 B5 B19</xm:sqref>
        </x14:dataValidation>
        <x14:dataValidation type="list" errorStyle="warning" showInputMessage="1" showErrorMessage="1" errorTitle="Select from drop-down" xr:uid="{6E54CC34-1491-D04D-A7E7-65A4EAF60EB2}">
          <x14:formula1>
            <xm:f>'Formatting Tables'!$C$2:$C$5</xm:f>
          </x14:formula1>
          <xm:sqref>B18</xm:sqref>
        </x14:dataValidation>
        <x14:dataValidation type="list" errorStyle="warning" showInputMessage="1" showErrorMessage="1" errorTitle="Use the drop-down" xr:uid="{AF9358FC-A7FA-2A47-902E-F5F9CFE5C3D5}">
          <x14:formula1>
            <xm:f>'Formatting Tables'!$E$2:$E$4</xm:f>
          </x14:formula1>
          <xm:sqref>B9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83D20-9226-7A41-BD2D-512D0B250F13}">
  <dimension ref="A1:C14"/>
  <sheetViews>
    <sheetView topLeftCell="A4" workbookViewId="0">
      <selection activeCell="C8" sqref="C8"/>
    </sheetView>
  </sheetViews>
  <sheetFormatPr baseColWidth="10" defaultRowHeight="16"/>
  <cols>
    <col min="1" max="1" width="30.83203125" customWidth="1"/>
    <col min="2" max="3" width="90.83203125" customWidth="1"/>
  </cols>
  <sheetData>
    <row r="1" spans="1:3" ht="21">
      <c r="A1" s="37" t="s">
        <v>73</v>
      </c>
      <c r="B1" s="37"/>
      <c r="C1" s="37"/>
    </row>
    <row r="2" spans="1:3">
      <c r="A2" s="38" t="s">
        <v>86</v>
      </c>
      <c r="B2" s="38"/>
      <c r="C2" s="38"/>
    </row>
    <row r="3" spans="1:3">
      <c r="A3" s="39" t="s">
        <v>74</v>
      </c>
      <c r="B3" s="39"/>
      <c r="C3" s="39"/>
    </row>
    <row r="4" spans="1:3" ht="17">
      <c r="A4" s="16" t="s">
        <v>12</v>
      </c>
      <c r="B4" s="16" t="s">
        <v>83</v>
      </c>
      <c r="C4" s="16" t="s">
        <v>62</v>
      </c>
    </row>
    <row r="5" spans="1:3" ht="17">
      <c r="A5" s="17" t="str">
        <f>'Participant Health &amp; Safety'!A4</f>
        <v>Participants</v>
      </c>
      <c r="B5" s="17" t="s">
        <v>61</v>
      </c>
      <c r="C5" s="17" t="s">
        <v>94</v>
      </c>
    </row>
    <row r="6" spans="1:3" ht="51">
      <c r="A6" s="17" t="str">
        <f>'Participant Health &amp; Safety'!A5</f>
        <v>Have all participants received training (proper COVID-19 safety procedures and PPE)?</v>
      </c>
      <c r="B6" s="18" t="s">
        <v>63</v>
      </c>
      <c r="C6" s="17" t="s">
        <v>64</v>
      </c>
    </row>
    <row r="7" spans="1:3" ht="136">
      <c r="A7" s="17" t="str">
        <f>'Participant Health &amp; Safety'!A6</f>
        <v>Participants at high risk or with high-risk household members</v>
      </c>
      <c r="B7" s="23" t="s">
        <v>114</v>
      </c>
      <c r="C7" s="17" t="s">
        <v>65</v>
      </c>
    </row>
    <row r="8" spans="1:3" ht="51">
      <c r="A8" s="17" t="str">
        <f>'Participant Health &amp; Safety'!A7</f>
        <v>Participants who will be less than 6 feet apart</v>
      </c>
      <c r="B8" s="21" t="s">
        <v>66</v>
      </c>
      <c r="C8" s="17" t="s">
        <v>67</v>
      </c>
    </row>
    <row r="9" spans="1:3" ht="51">
      <c r="A9" s="17" t="str">
        <f>'Participant Health &amp; Safety'!A8</f>
        <v>Duration of exposure, same room, &gt; 6ft apart (total minutes)</v>
      </c>
      <c r="B9" s="20" t="s">
        <v>82</v>
      </c>
      <c r="C9" s="17"/>
    </row>
    <row r="10" spans="1:3" ht="85">
      <c r="A10" s="17" t="str">
        <f>'Participant Health &amp; Safety'!A9</f>
        <v>Is this a familiar task to the participants, or is there a non-trivial possibility the task will deviate from the procedure or require unplanned assistance?</v>
      </c>
      <c r="B10" s="17" t="s">
        <v>84</v>
      </c>
      <c r="C10" s="17" t="s">
        <v>85</v>
      </c>
    </row>
    <row r="11" spans="1:3" ht="51">
      <c r="A11" s="17" t="str">
        <f>'Participant Health &amp; Safety'!A10</f>
        <v>Is there a non-trivial possibility of needing emergency response or rescue?</v>
      </c>
      <c r="B11" s="17" t="s">
        <v>68</v>
      </c>
      <c r="C11" s="17" t="s">
        <v>105</v>
      </c>
    </row>
    <row r="12" spans="1:3" ht="68">
      <c r="A12" s="17" t="str">
        <f>'Participant Health &amp; Safety'!A11</f>
        <v>Will all tool, items, and surfaces used during the task be cleaned before the start of the task?</v>
      </c>
      <c r="B12" s="17" t="s">
        <v>76</v>
      </c>
      <c r="C12" s="17"/>
    </row>
    <row r="13" spans="1:3" ht="51">
      <c r="A13" s="17" t="str">
        <f>'Participant Health &amp; Safety'!A12</f>
        <v>Will any tools, items, or surfaces be shared by multiple participants during the task?</v>
      </c>
      <c r="B13" s="17" t="s">
        <v>69</v>
      </c>
      <c r="C13" s="17"/>
    </row>
    <row r="14" spans="1:3" ht="68">
      <c r="A14" s="18" t="str">
        <f>'Participant Health &amp; Safety'!A13</f>
        <v>Will the task or operational scenario violate any governmental, AURA, TO Nation, WHO, or CDC guidelines?</v>
      </c>
      <c r="B14" s="21" t="s">
        <v>66</v>
      </c>
      <c r="C14" s="18" t="s">
        <v>70</v>
      </c>
    </row>
  </sheetData>
  <sheetProtection algorithmName="SHA-512" hashValue="Nwcn7XYgJb3B0+ML7GvRtbLqHje1tuFb43Du6WMwKqVY0xVfJk0DpAM6qpxnIiBQHjWld8HLfbw8Bayq5HDaDg==" saltValue="MvWTsYNIA9AgkJ+4fSoMgA==" spinCount="100000" sheet="1" objects="1" scenarios="1"/>
  <mergeCells count="3">
    <mergeCell ref="A1:C1"/>
    <mergeCell ref="A2:C2"/>
    <mergeCell ref="A3:C3"/>
  </mergeCells>
  <conditionalFormatting sqref="B14">
    <cfRule type="cellIs" dxfId="33" priority="1" operator="equal">
      <formula>1</formula>
    </cfRule>
  </conditionalFormatting>
  <conditionalFormatting sqref="B13">
    <cfRule type="cellIs" dxfId="32" priority="3" operator="equal">
      <formula>"Yes"</formula>
    </cfRule>
  </conditionalFormatting>
  <conditionalFormatting sqref="B8">
    <cfRule type="cellIs" dxfId="31" priority="2" operator="equal">
      <formula>1</formula>
    </cfRule>
  </conditionalFormatting>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3DEE0E-975F-C547-A701-2ADBE440A09A}">
  <dimension ref="A1:C7"/>
  <sheetViews>
    <sheetView workbookViewId="0">
      <selection activeCell="B5" sqref="B5"/>
    </sheetView>
  </sheetViews>
  <sheetFormatPr baseColWidth="10" defaultRowHeight="16"/>
  <cols>
    <col min="1" max="1" width="60.83203125" style="1" customWidth="1"/>
    <col min="3" max="3" width="30.83203125" style="1" customWidth="1"/>
  </cols>
  <sheetData>
    <row r="1" spans="1:3" ht="21" customHeight="1">
      <c r="A1" s="40" t="s">
        <v>18</v>
      </c>
      <c r="B1" s="40"/>
      <c r="C1" s="40"/>
    </row>
    <row r="2" spans="1:3" ht="17">
      <c r="A2" s="1" t="s">
        <v>20</v>
      </c>
      <c r="B2" t="s">
        <v>8</v>
      </c>
      <c r="C2" s="1" t="s">
        <v>19</v>
      </c>
    </row>
    <row r="3" spans="1:3" ht="34">
      <c r="A3" s="1" t="s">
        <v>9</v>
      </c>
      <c r="B3" s="31"/>
      <c r="C3" s="34"/>
    </row>
    <row r="4" spans="1:3" ht="34">
      <c r="A4" s="1" t="s">
        <v>10</v>
      </c>
      <c r="B4" s="31"/>
      <c r="C4" s="34"/>
    </row>
    <row r="5" spans="1:3" ht="17">
      <c r="A5" s="11" t="s">
        <v>17</v>
      </c>
      <c r="B5" s="22" t="str">
        <f>IF(AND(B3="Yes", B4="Yes"), "Yes", "No")</f>
        <v>No</v>
      </c>
      <c r="C5" s="6" t="s">
        <v>54</v>
      </c>
    </row>
    <row r="7" spans="1:3">
      <c r="B7" s="14"/>
    </row>
  </sheetData>
  <sheetProtection algorithmName="SHA-512" hashValue="KYhF+TznuCgrwf1BOwyBRH5Hz1RlS++X+nXW5Zy/HxsEWYW8gT37t9MagwlU1NkuLK948f6xjwyWaPZPtw5Eqw==" saltValue="tPAwNXAXYRowPJ8xiqgXfA==" spinCount="100000" sheet="1" objects="1" scenarios="1"/>
  <mergeCells count="1">
    <mergeCell ref="A1:C1"/>
  </mergeCells>
  <conditionalFormatting sqref="B3:B4">
    <cfRule type="cellIs" dxfId="22" priority="3" operator="equal">
      <formula>"Yes"</formula>
    </cfRule>
    <cfRule type="cellIs" dxfId="21" priority="4" operator="equal">
      <formula>"No"</formula>
    </cfRule>
  </conditionalFormatting>
  <conditionalFormatting sqref="B5">
    <cfRule type="cellIs" dxfId="20" priority="1" operator="equal">
      <formula>2</formula>
    </cfRule>
    <cfRule type="cellIs" dxfId="19" priority="2" operator="lessThan">
      <formula>2</formula>
    </cfRule>
  </conditionalFormatting>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1">
        <x14:dataValidation type="list" errorStyle="warning" showInputMessage="1" showErrorMessage="1" errorTitle="Invalid data" error="You must select and option from the cell drop-down list." promptTitle="Use Drop-Down" prompt="Select from the drop-down list for correct formula funtionality." xr:uid="{4BB587FD-21F7-B54A-8F07-52F73061B9EF}">
          <x14:formula1>
            <xm:f>'Formatting Tables'!$A$2:$A$4</xm:f>
          </x14:formula1>
          <xm:sqref>B3:B4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BF328-89E6-FE4B-848D-8EBE06D29AD6}">
  <dimension ref="A1:E15"/>
  <sheetViews>
    <sheetView workbookViewId="0">
      <selection activeCell="B4" sqref="B4"/>
    </sheetView>
  </sheetViews>
  <sheetFormatPr baseColWidth="10" defaultRowHeight="16"/>
  <cols>
    <col min="2" max="2" width="60.83203125" style="1" customWidth="1"/>
    <col min="3" max="5" width="13.5" customWidth="1"/>
  </cols>
  <sheetData>
    <row r="1" spans="1:5" ht="21">
      <c r="A1" s="42" t="s">
        <v>96</v>
      </c>
      <c r="B1" s="42"/>
      <c r="C1" s="42"/>
      <c r="D1" s="42"/>
      <c r="E1" s="42"/>
    </row>
    <row r="2" spans="1:5" ht="17">
      <c r="A2" t="s">
        <v>26</v>
      </c>
      <c r="B2" s="1" t="s">
        <v>113</v>
      </c>
      <c r="C2" t="s">
        <v>23</v>
      </c>
      <c r="D2" t="s">
        <v>24</v>
      </c>
      <c r="E2" t="s">
        <v>25</v>
      </c>
    </row>
    <row r="3" spans="1:5" ht="34">
      <c r="A3" s="2" t="s">
        <v>27</v>
      </c>
      <c r="B3" s="1" t="s">
        <v>106</v>
      </c>
      <c r="C3" s="31"/>
      <c r="D3" s="31"/>
      <c r="E3" s="31"/>
    </row>
    <row r="4" spans="1:5" ht="34">
      <c r="A4" s="2" t="s">
        <v>27</v>
      </c>
      <c r="B4" s="1" t="s">
        <v>107</v>
      </c>
      <c r="C4" s="31"/>
      <c r="D4" s="31"/>
      <c r="E4" s="31"/>
    </row>
    <row r="5" spans="1:5" ht="34">
      <c r="A5" s="2" t="s">
        <v>28</v>
      </c>
      <c r="B5" s="1" t="s">
        <v>109</v>
      </c>
      <c r="C5" s="31"/>
      <c r="D5" s="31"/>
      <c r="E5" s="31"/>
    </row>
    <row r="6" spans="1:5" ht="34">
      <c r="A6" s="2" t="s">
        <v>28</v>
      </c>
      <c r="B6" s="1" t="s">
        <v>108</v>
      </c>
      <c r="C6" s="31"/>
      <c r="D6" s="31"/>
      <c r="E6" s="31"/>
    </row>
    <row r="7" spans="1:5" ht="51">
      <c r="A7" s="2" t="s">
        <v>29</v>
      </c>
      <c r="B7" s="1" t="s">
        <v>87</v>
      </c>
      <c r="C7" s="31"/>
      <c r="D7" s="31"/>
      <c r="E7" s="31"/>
    </row>
    <row r="8" spans="1:5" ht="17">
      <c r="A8" s="2" t="s">
        <v>29</v>
      </c>
      <c r="B8" s="1" t="s">
        <v>11</v>
      </c>
      <c r="C8" s="31"/>
      <c r="D8" s="31"/>
      <c r="E8" s="31"/>
    </row>
    <row r="10" spans="1:5">
      <c r="B10" s="41" t="s">
        <v>34</v>
      </c>
      <c r="C10" s="41"/>
      <c r="D10" s="41"/>
      <c r="E10" s="41"/>
    </row>
    <row r="11" spans="1:5" ht="17">
      <c r="B11" s="1" t="s">
        <v>30</v>
      </c>
      <c r="C11" t="str">
        <f>IF(AND(C3="Yes",C4="Yes"),"Yes","No")</f>
        <v>No</v>
      </c>
      <c r="D11" t="str">
        <f>IF(AND(D3="Yes",D4="Yes"),"Yes","No")</f>
        <v>No</v>
      </c>
      <c r="E11" s="3" t="str">
        <f>IF(AND(E3="Yes",E4="Yes"),"Yes","No")</f>
        <v>No</v>
      </c>
    </row>
    <row r="12" spans="1:5" ht="17">
      <c r="B12" s="1" t="s">
        <v>31</v>
      </c>
      <c r="C12" t="str">
        <f>IF(OR(C5="Yes",C6="Yes"),"Yes","No")</f>
        <v>No</v>
      </c>
      <c r="D12" t="str">
        <f>IF(OR(D5="Yes",D6="Yes"),"Yes","No")</f>
        <v>No</v>
      </c>
      <c r="E12" s="3" t="str">
        <f>IF(OR(E5="Yes",E6="Yes"),"Yes","No")</f>
        <v>No</v>
      </c>
    </row>
    <row r="13" spans="1:5" ht="17">
      <c r="B13" s="1" t="s">
        <v>32</v>
      </c>
      <c r="C13" t="str">
        <f>IF(AND(C7="Yes",C8="Yes"),"Yes","No")</f>
        <v>No</v>
      </c>
      <c r="D13" t="str">
        <f>IF(AND(D7="Yes",D8="Yes"),"Yes","No")</f>
        <v>No</v>
      </c>
      <c r="E13" s="3" t="str">
        <f>IF(AND(E7="Yes",E8="Yes"),"Yes","No")</f>
        <v>No</v>
      </c>
    </row>
    <row r="14" spans="1:5" ht="17">
      <c r="B14" s="1" t="s">
        <v>33</v>
      </c>
      <c r="C14" t="str">
        <f>IF(AND(C11="Yes",C12="Yes",C13="Yes"), "Yes", "No")</f>
        <v>No</v>
      </c>
      <c r="D14" t="str">
        <f>IF(AND(C14="Yes",D11="Yes",D12="Yes",D13="Yes"), "Yes", "No")</f>
        <v>No</v>
      </c>
      <c r="E14" s="3" t="str">
        <f>IF(AND(D14="Yes",E11="Yes",E12="Yes",E13="Yes"), "Yes", "No")</f>
        <v>No</v>
      </c>
    </row>
    <row r="15" spans="1:5" ht="17">
      <c r="B15" s="1" t="s">
        <v>35</v>
      </c>
      <c r="E15" s="3">
        <f>IF(C14="Yes", 1, 0)+IF(D14="Yes", 1, 0)+IF(E14="Yes", 1, 0)</f>
        <v>0</v>
      </c>
    </row>
  </sheetData>
  <sheetProtection algorithmName="SHA-512" hashValue="JvoN5U0BLbbq+2Rk5YeT2RaVNWeXySqZehG3i8F1ARuILt6wF0+TLZ/VLIEtMc0y7VyUIKZ+gjj6O1TIAty76w==" saltValue="kx6yIZxL+MaemhfY5fXumA==" spinCount="100000" sheet="1" objects="1" scenarios="1"/>
  <mergeCells count="2">
    <mergeCell ref="B10:E10"/>
    <mergeCell ref="A1:E1"/>
  </mergeCells>
  <pageMargins left="0.7" right="0.7" top="0.75" bottom="0.75" header="0.3" footer="0.3"/>
  <tableParts count="2">
    <tablePart r:id="rId1"/>
    <tablePart r:id="rId2"/>
  </tableParts>
  <extLst>
    <ext xmlns:x14="http://schemas.microsoft.com/office/spreadsheetml/2009/9/main" uri="{CCE6A557-97BC-4b89-ADB6-D9C93CAAB3DF}">
      <x14:dataValidations xmlns:xm="http://schemas.microsoft.com/office/excel/2006/main" count="1">
        <x14:dataValidation type="list" errorStyle="warning" showInputMessage="1" showErrorMessage="1" errorTitle="Invalid data" error="You must select and option from the cell drop-down list." promptTitle="Use Drop-Down" xr:uid="{E8A8CC0F-8146-5F4C-9F47-447AFE2A9024}">
          <x14:formula1>
            <xm:f>'Formatting Tables'!$A$2:$A$4</xm:f>
          </x14:formula1>
          <xm:sqref>C3:E8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C7686-DCFE-1142-8C96-AAC5BD49CA84}">
  <dimension ref="A1:C12"/>
  <sheetViews>
    <sheetView workbookViewId="0">
      <selection activeCell="A5" sqref="A5"/>
    </sheetView>
  </sheetViews>
  <sheetFormatPr baseColWidth="10" defaultRowHeight="16"/>
  <cols>
    <col min="1" max="1" width="60.83203125" style="1" customWidth="1"/>
    <col min="3" max="3" width="10.83203125" customWidth="1"/>
  </cols>
  <sheetData>
    <row r="1" spans="1:3" ht="40" customHeight="1">
      <c r="A1" s="42" t="s">
        <v>45</v>
      </c>
      <c r="B1" s="42"/>
    </row>
    <row r="2" spans="1:3" ht="44">
      <c r="A2" s="12" t="s">
        <v>111</v>
      </c>
      <c r="B2" t="s">
        <v>40</v>
      </c>
    </row>
    <row r="3" spans="1:3" ht="17">
      <c r="A3" s="1" t="s">
        <v>46</v>
      </c>
      <c r="B3" s="33"/>
    </row>
    <row r="4" spans="1:3" ht="34">
      <c r="A4" s="1" t="s">
        <v>47</v>
      </c>
      <c r="B4" s="33"/>
    </row>
    <row r="5" spans="1:3" ht="34">
      <c r="A5" s="1" t="s">
        <v>112</v>
      </c>
      <c r="B5" s="33"/>
    </row>
    <row r="6" spans="1:3" ht="51">
      <c r="A6" s="1" t="s">
        <v>48</v>
      </c>
      <c r="B6" s="33"/>
    </row>
    <row r="7" spans="1:3" ht="51">
      <c r="A7" s="1" t="s">
        <v>49</v>
      </c>
      <c r="B7" s="33"/>
    </row>
    <row r="8" spans="1:3" ht="34">
      <c r="A8" s="1" t="s">
        <v>50</v>
      </c>
      <c r="B8" s="33"/>
      <c r="C8" s="14"/>
    </row>
    <row r="9" spans="1:3" ht="17">
      <c r="A9" s="6" t="s">
        <v>110</v>
      </c>
      <c r="B9" s="8" t="str">
        <f>IF( AND(B3="No", B4="No", B5="No", B6="No", B7="No", B8="no"), "Yes", "No")</f>
        <v>No</v>
      </c>
      <c r="C9" s="14"/>
    </row>
    <row r="12" spans="1:3">
      <c r="A12" s="13"/>
    </row>
  </sheetData>
  <sheetProtection algorithmName="SHA-512" hashValue="bGOLShPgjEbQNMcV/zvbPaOXe6p3uZS/diyIE0osYuAhSX9xFz1Si0t6wr+t5QQhpxVh8HiTnDfnoTN19oKsyg==" saltValue="VPRODRc38wXV44i4uICmYw==" spinCount="100000" sheet="1" objects="1" scenarios="1"/>
  <mergeCells count="1">
    <mergeCell ref="A1:B1"/>
  </mergeCells>
  <conditionalFormatting sqref="B9">
    <cfRule type="cellIs" dxfId="5" priority="1" operator="equal">
      <formula>"Yes"</formula>
    </cfRule>
  </conditionalFormatting>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1">
        <x14:dataValidation type="list" errorStyle="warning" showInputMessage="1" showErrorMessage="1" errorTitle="Invalid data" error="You must select and option from the cell drop-down list." promptTitle="Use Drop-Down" xr:uid="{C1E0A922-00B3-A146-BDAF-A7CD4735BAE6}">
          <x14:formula1>
            <xm:f>'Formatting Tables'!$A$2:$A$4</xm:f>
          </x14:formula1>
          <xm:sqref>B3:B8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F3B73-274D-504D-B92A-42BAD6CC4CA0}">
  <dimension ref="A1:E5"/>
  <sheetViews>
    <sheetView workbookViewId="0">
      <selection activeCell="E2" sqref="E2"/>
    </sheetView>
  </sheetViews>
  <sheetFormatPr baseColWidth="10" defaultRowHeight="16"/>
  <cols>
    <col min="1" max="1" width="12.83203125" customWidth="1"/>
    <col min="3" max="3" width="15.33203125" customWidth="1"/>
    <col min="5" max="5" width="11.33203125" customWidth="1"/>
  </cols>
  <sheetData>
    <row r="1" spans="1:5">
      <c r="A1" t="s">
        <v>21</v>
      </c>
      <c r="C1" t="s">
        <v>91</v>
      </c>
      <c r="E1" t="s">
        <v>97</v>
      </c>
    </row>
    <row r="2" spans="1:5">
      <c r="C2">
        <v>0</v>
      </c>
    </row>
    <row r="3" spans="1:5">
      <c r="A3" t="s">
        <v>15</v>
      </c>
      <c r="C3">
        <v>1</v>
      </c>
      <c r="E3" t="s">
        <v>98</v>
      </c>
    </row>
    <row r="4" spans="1:5">
      <c r="A4" t="s">
        <v>14</v>
      </c>
      <c r="C4">
        <v>2</v>
      </c>
      <c r="E4" t="s">
        <v>99</v>
      </c>
    </row>
    <row r="5" spans="1:5">
      <c r="C5">
        <v>3</v>
      </c>
    </row>
  </sheetData>
  <pageMargins left="0.7" right="0.7" top="0.75" bottom="0.75" header="0.3" footer="0.3"/>
  <tableParts count="3">
    <tablePart r:id="rId1"/>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Participant Health &amp; Safety</vt:lpstr>
      <vt:lpstr>Help - Risk mitigations</vt:lpstr>
      <vt:lpstr>Equipment Costs</vt:lpstr>
      <vt:lpstr>Local Transmission Phase</vt:lpstr>
      <vt:lpstr>Heath Assessment Questionnaire</vt:lpstr>
      <vt:lpstr>Formatting Tables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dc:creator>
  <cp:lastModifiedBy>Galayda, Eric</cp:lastModifiedBy>
  <dcterms:created xsi:type="dcterms:W3CDTF">2020-05-06T23:37:43Z</dcterms:created>
  <dcterms:modified xsi:type="dcterms:W3CDTF">2020-09-14T22:26:37Z</dcterms:modified>
</cp:coreProperties>
</file>